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afs/athena.mit.edu/dept/dusp/hq/dusphq_financialaid/"/>
    </mc:Choice>
  </mc:AlternateContent>
  <xr:revisionPtr revIDLastSave="0" documentId="13_ncr:1_{7C03168D-502B-8F49-9DFB-9B6D3C573628}" xr6:coauthVersionLast="47" xr6:coauthVersionMax="47" xr10:uidLastSave="{00000000-0000-0000-0000-000000000000}"/>
  <bookViews>
    <workbookView xWindow="59700" yWindow="6360" windowWidth="25540" windowHeight="20840" xr2:uid="{EF89A66B-4A36-2E41-B6FD-1010E8762D9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E4" i="1"/>
  <c r="F6" i="1"/>
  <c r="E6" i="1"/>
  <c r="F5" i="1"/>
  <c r="E5" i="1"/>
  <c r="G6" i="1"/>
  <c r="G5" i="1"/>
  <c r="F14" i="1" s="1"/>
  <c r="D14" i="1" l="1"/>
  <c r="D12" i="1"/>
  <c r="F17" i="1"/>
  <c r="F19" i="1" s="1"/>
  <c r="D19" i="1"/>
  <c r="E19" i="1" s="1"/>
  <c r="G19" i="1" s="1"/>
  <c r="D24" i="1"/>
  <c r="E24" i="1" s="1"/>
  <c r="D29" i="1"/>
  <c r="E29" i="1" s="1"/>
  <c r="D22" i="1"/>
  <c r="E22" i="1" s="1"/>
  <c r="F27" i="1"/>
  <c r="F22" i="1"/>
  <c r="F24" i="1" s="1"/>
  <c r="E14" i="1"/>
  <c r="G14" i="1" s="1"/>
  <c r="D27" i="1"/>
  <c r="D17" i="1"/>
  <c r="D13" i="1"/>
  <c r="E13" i="1" s="1"/>
  <c r="E12" i="1"/>
  <c r="F12" i="1"/>
  <c r="F13" i="1"/>
  <c r="F18" i="1" l="1"/>
  <c r="F23" i="1"/>
  <c r="D23" i="1"/>
  <c r="E23" i="1" s="1"/>
  <c r="G23" i="1" s="1"/>
  <c r="F28" i="1"/>
  <c r="F29" i="1"/>
  <c r="G29" i="1" s="1"/>
  <c r="G24" i="1"/>
  <c r="G22" i="1"/>
  <c r="D28" i="1"/>
  <c r="E28" i="1" s="1"/>
  <c r="E27" i="1"/>
  <c r="G27" i="1" s="1"/>
  <c r="D18" i="1"/>
  <c r="E18" i="1" s="1"/>
  <c r="G18" i="1" s="1"/>
  <c r="E17" i="1"/>
  <c r="G17" i="1" s="1"/>
  <c r="G12" i="1"/>
  <c r="G13" i="1"/>
  <c r="G28" i="1" l="1"/>
</calcChain>
</file>

<file path=xl/sharedStrings.xml><?xml version="1.0" encoding="utf-8"?>
<sst xmlns="http://schemas.openxmlformats.org/spreadsheetml/2006/main" count="42" uniqueCount="30">
  <si>
    <t>How much does an RA cost?</t>
  </si>
  <si>
    <t>For HQ use only: Update orange cells with new FY rates to recalculate costs for all scenarios</t>
  </si>
  <si>
    <t>FY25 RA rates:</t>
  </si>
  <si>
    <t>Base Rates</t>
  </si>
  <si>
    <t>Semester</t>
  </si>
  <si>
    <t>Academic Yr</t>
  </si>
  <si>
    <t>Summer</t>
  </si>
  <si>
    <t>Hourly student rates:</t>
  </si>
  <si>
    <t>Tuition @ 45% (55% subsidized)</t>
  </si>
  <si>
    <t xml:space="preserve">  PhD: $26</t>
  </si>
  <si>
    <t>PhD stipend (standard MIT rate)</t>
  </si>
  <si>
    <t xml:space="preserve">  MCP/Masters: $23; MCP grads MITemps: $25</t>
  </si>
  <si>
    <t>MCP stipend (standard MIT rate)</t>
  </si>
  <si>
    <t xml:space="preserve">  UG: $19</t>
  </si>
  <si>
    <t>Research OH rate @59%</t>
  </si>
  <si>
    <t xml:space="preserve">  UROP minimum rate: $15</t>
  </si>
  <si>
    <t>Scenarios (figures include tuition + salary)</t>
  </si>
  <si>
    <t>12 months</t>
  </si>
  <si>
    <t>Notes</t>
  </si>
  <si>
    <t>Full PhD RA (20 hrs/wk)</t>
  </si>
  <si>
    <t xml:space="preserve">  0% OH/fee (endowed/chair account)</t>
  </si>
  <si>
    <t>Costs for full funding a PhD student at standard PhD stipend rate</t>
  </si>
  <si>
    <t xml:space="preserve">  10% fund fee (fund acct, 2xxxxxx series)</t>
  </si>
  <si>
    <t xml:space="preserve">  Rsrch OH (research, 6xxxxxx series)</t>
  </si>
  <si>
    <t>Full MCP/Masters RA (20 hrs/wk)</t>
  </si>
  <si>
    <t>Costs for fully funding a Masters/MCP student at standard stipend rate</t>
  </si>
  <si>
    <t>75% MCP/Masters RA (15 hrs/wk)</t>
  </si>
  <si>
    <t>Costs for funding a Masters/MCP student for 15 hrs/week</t>
  </si>
  <si>
    <t>50% MCP/Masters RA (10 hrs/wk)</t>
  </si>
  <si>
    <t xml:space="preserve">Costs for funding a Masters/MCP student for 10 hrs/week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</si>
</sst>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4" fontId="0" fillId="2" borderId="0" xfId="1" applyFont="1" applyFill="1" applyBorder="1"/>
    <xf numFmtId="44" fontId="0" fillId="2" borderId="3" xfId="1" applyFont="1" applyFill="1" applyBorder="1"/>
    <xf numFmtId="44" fontId="0" fillId="0" borderId="0" xfId="0" applyNumberFormat="1"/>
    <xf numFmtId="0" fontId="6" fillId="0" borderId="0" xfId="0" applyFont="1"/>
    <xf numFmtId="0" fontId="7" fillId="0" borderId="0" xfId="0" applyFont="1"/>
    <xf numFmtId="44" fontId="0" fillId="0" borderId="0" xfId="1" applyFont="1"/>
    <xf numFmtId="0" fontId="0" fillId="3" borderId="0" xfId="0" applyFill="1"/>
    <xf numFmtId="0" fontId="9" fillId="0" borderId="0" xfId="0" applyFont="1"/>
    <xf numFmtId="0" fontId="11" fillId="0" borderId="0" xfId="0" applyFont="1"/>
    <xf numFmtId="0" fontId="2" fillId="0" borderId="0" xfId="0" applyFont="1"/>
    <xf numFmtId="0" fontId="8" fillId="3" borderId="0" xfId="0" applyFont="1" applyFill="1"/>
    <xf numFmtId="0" fontId="5" fillId="3" borderId="0" xfId="0" applyFont="1" applyFill="1" applyAlignment="1">
      <alignment horizontal="center"/>
    </xf>
    <xf numFmtId="0" fontId="10" fillId="0" borderId="4" xfId="0" applyFont="1" applyBorder="1"/>
    <xf numFmtId="0" fontId="0" fillId="0" borderId="5" xfId="0" applyBorder="1"/>
    <xf numFmtId="0" fontId="0" fillId="0" borderId="6" xfId="0" applyBorder="1"/>
    <xf numFmtId="0" fontId="5" fillId="4" borderId="7" xfId="0" applyFont="1" applyFill="1" applyBorder="1"/>
    <xf numFmtId="0" fontId="5" fillId="2" borderId="8" xfId="0" applyFont="1" applyFill="1" applyBorder="1" applyAlignment="1">
      <alignment horizontal="center"/>
    </xf>
    <xf numFmtId="0" fontId="0" fillId="4" borderId="9" xfId="0" applyFill="1" applyBorder="1"/>
    <xf numFmtId="6" fontId="0" fillId="4" borderId="0" xfId="0" applyNumberFormat="1" applyFill="1" applyAlignment="1">
      <alignment horizontal="center"/>
    </xf>
    <xf numFmtId="0" fontId="0" fillId="4" borderId="10" xfId="0" applyFill="1" applyBorder="1"/>
    <xf numFmtId="0" fontId="0" fillId="2" borderId="9" xfId="0" applyFill="1" applyBorder="1"/>
    <xf numFmtId="0" fontId="0" fillId="4" borderId="11" xfId="0" applyFill="1" applyBorder="1"/>
    <xf numFmtId="2" fontId="0" fillId="4" borderId="12" xfId="2" applyNumberFormat="1" applyFont="1" applyFill="1" applyBorder="1" applyAlignment="1">
      <alignment horizontal="center"/>
    </xf>
    <xf numFmtId="0" fontId="0" fillId="2" borderId="12" xfId="0" applyFill="1" applyBorder="1"/>
    <xf numFmtId="44" fontId="0" fillId="2" borderId="12" xfId="1" applyFont="1" applyFill="1" applyBorder="1"/>
    <xf numFmtId="44" fontId="0" fillId="2" borderId="13" xfId="1" applyFont="1" applyFill="1" applyBorder="1"/>
    <xf numFmtId="0" fontId="0" fillId="4" borderId="14" xfId="0" applyFill="1" applyBorder="1"/>
    <xf numFmtId="0" fontId="0" fillId="0" borderId="0" xfId="0" applyAlignment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1F1A-B422-8B46-B4EE-2458DE7B766C}">
  <dimension ref="A1:H42"/>
  <sheetViews>
    <sheetView tabSelected="1" topLeftCell="B1" workbookViewId="0">
      <selection activeCell="L20" sqref="L20"/>
    </sheetView>
  </sheetViews>
  <sheetFormatPr defaultColWidth="11" defaultRowHeight="15.95"/>
  <cols>
    <col min="1" max="2" width="2.375" customWidth="1"/>
    <col min="3" max="3" width="35.875" customWidth="1"/>
    <col min="4" max="5" width="12.375" customWidth="1"/>
    <col min="6" max="6" width="11.5" bestFit="1" customWidth="1"/>
    <col min="7" max="7" width="13" customWidth="1"/>
    <col min="8" max="8" width="45.875" customWidth="1"/>
  </cols>
  <sheetData>
    <row r="1" spans="1:8" ht="21.95" thickBot="1">
      <c r="C1" s="2" t="s">
        <v>0</v>
      </c>
      <c r="D1" s="2"/>
      <c r="E1" s="2"/>
    </row>
    <row r="2" spans="1:8">
      <c r="C2" s="18" t="s">
        <v>1</v>
      </c>
      <c r="D2" s="19"/>
      <c r="E2" s="19"/>
      <c r="F2" s="19"/>
      <c r="G2" s="19"/>
      <c r="H2" s="20"/>
    </row>
    <row r="3" spans="1:8">
      <c r="C3" s="21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22" t="s">
        <v>7</v>
      </c>
    </row>
    <row r="4" spans="1:8">
      <c r="C4" s="23" t="s">
        <v>8</v>
      </c>
      <c r="D4" s="24">
        <v>61990</v>
      </c>
      <c r="E4" s="6">
        <f>D4*0.5*0.45</f>
        <v>13947.75</v>
      </c>
      <c r="F4" s="6">
        <f>D4*0.45</f>
        <v>27895.5</v>
      </c>
      <c r="G4" s="7">
        <v>0</v>
      </c>
      <c r="H4" s="25" t="s">
        <v>9</v>
      </c>
    </row>
    <row r="5" spans="1:8">
      <c r="C5" s="26" t="s">
        <v>10</v>
      </c>
      <c r="D5" s="24">
        <v>4135</v>
      </c>
      <c r="E5" s="6">
        <f>D5*4.5</f>
        <v>18607.5</v>
      </c>
      <c r="F5" s="6">
        <f>D5*9</f>
        <v>37215</v>
      </c>
      <c r="G5" s="7">
        <f>D5*3</f>
        <v>12405</v>
      </c>
      <c r="H5" s="25" t="s">
        <v>11</v>
      </c>
    </row>
    <row r="6" spans="1:8">
      <c r="C6" s="26" t="s">
        <v>12</v>
      </c>
      <c r="D6" s="24">
        <v>3777</v>
      </c>
      <c r="E6" s="6">
        <f>D6*4.5</f>
        <v>16996.5</v>
      </c>
      <c r="F6" s="6">
        <f>D6*9</f>
        <v>33993</v>
      </c>
      <c r="G6" s="7">
        <f>D6*3</f>
        <v>11331</v>
      </c>
      <c r="H6" s="25" t="s">
        <v>13</v>
      </c>
    </row>
    <row r="7" spans="1:8" ht="17.100000000000001" thickBot="1">
      <c r="C7" s="27" t="s">
        <v>14</v>
      </c>
      <c r="D7" s="28">
        <v>1.59</v>
      </c>
      <c r="E7" s="29"/>
      <c r="F7" s="30"/>
      <c r="G7" s="31"/>
      <c r="H7" s="32" t="s">
        <v>15</v>
      </c>
    </row>
    <row r="9" spans="1:8">
      <c r="A9" s="12"/>
      <c r="B9" s="16" t="s">
        <v>16</v>
      </c>
      <c r="C9" s="12"/>
      <c r="D9" s="17" t="s">
        <v>4</v>
      </c>
      <c r="E9" s="17" t="s">
        <v>5</v>
      </c>
      <c r="F9" s="17" t="s">
        <v>6</v>
      </c>
      <c r="G9" s="17" t="s">
        <v>17</v>
      </c>
      <c r="H9" s="17" t="s">
        <v>18</v>
      </c>
    </row>
    <row r="11" spans="1:8">
      <c r="B11" s="3">
        <v>1</v>
      </c>
      <c r="C11" s="1" t="s">
        <v>19</v>
      </c>
    </row>
    <row r="12" spans="1:8">
      <c r="B12" s="3"/>
      <c r="C12" t="s">
        <v>20</v>
      </c>
      <c r="D12" s="8">
        <f>E4+E5</f>
        <v>32555.25</v>
      </c>
      <c r="E12" s="8">
        <f>D12*2</f>
        <v>65110.5</v>
      </c>
      <c r="F12" s="8">
        <f>G5</f>
        <v>12405</v>
      </c>
      <c r="G12" s="8">
        <f>E12+F12</f>
        <v>77515.5</v>
      </c>
      <c r="H12" s="33" t="s">
        <v>21</v>
      </c>
    </row>
    <row r="13" spans="1:8">
      <c r="B13" s="3"/>
      <c r="C13" t="s">
        <v>22</v>
      </c>
      <c r="D13" s="8">
        <f>D12*1.1</f>
        <v>35810.775000000001</v>
      </c>
      <c r="E13" s="8">
        <f t="shared" ref="E13:E14" si="0">D13*2</f>
        <v>71621.55</v>
      </c>
      <c r="F13" s="8">
        <f>G5*1.1</f>
        <v>13645.500000000002</v>
      </c>
      <c r="G13" s="8">
        <f t="shared" ref="G13:G14" si="1">E13+F13</f>
        <v>85267.05</v>
      </c>
      <c r="H13" s="33"/>
    </row>
    <row r="14" spans="1:8">
      <c r="B14" s="3"/>
      <c r="C14" t="s">
        <v>23</v>
      </c>
      <c r="D14" s="8">
        <f>E4+(E5*D7)</f>
        <v>43533.675000000003</v>
      </c>
      <c r="E14" s="8">
        <f t="shared" si="0"/>
        <v>87067.35</v>
      </c>
      <c r="F14" s="8">
        <f>G5*D7</f>
        <v>19723.95</v>
      </c>
      <c r="G14" s="8">
        <f t="shared" si="1"/>
        <v>106791.3</v>
      </c>
      <c r="H14" s="33"/>
    </row>
    <row r="15" spans="1:8">
      <c r="B15" s="3"/>
    </row>
    <row r="16" spans="1:8">
      <c r="B16" s="3">
        <v>2</v>
      </c>
      <c r="C16" s="1" t="s">
        <v>24</v>
      </c>
    </row>
    <row r="17" spans="2:8">
      <c r="B17" s="3"/>
      <c r="C17" t="s">
        <v>20</v>
      </c>
      <c r="D17" s="8">
        <f>E4+E6</f>
        <v>30944.25</v>
      </c>
      <c r="E17" s="8">
        <f>D17*2</f>
        <v>61888.5</v>
      </c>
      <c r="F17" s="8">
        <f>G6</f>
        <v>11331</v>
      </c>
      <c r="G17" s="8">
        <f t="shared" ref="G17:G19" si="2">E17+F17</f>
        <v>73219.5</v>
      </c>
      <c r="H17" s="33" t="s">
        <v>25</v>
      </c>
    </row>
    <row r="18" spans="2:8">
      <c r="B18" s="3"/>
      <c r="C18" t="s">
        <v>22</v>
      </c>
      <c r="D18" s="8">
        <f>D17*1.1</f>
        <v>34038.675000000003</v>
      </c>
      <c r="E18" s="8">
        <f t="shared" ref="E18:E19" si="3">D18*2</f>
        <v>68077.350000000006</v>
      </c>
      <c r="F18" s="8">
        <f>F17*1.1</f>
        <v>12464.1</v>
      </c>
      <c r="G18" s="8">
        <f t="shared" si="2"/>
        <v>80541.450000000012</v>
      </c>
      <c r="H18" s="33"/>
    </row>
    <row r="19" spans="2:8">
      <c r="B19" s="3"/>
      <c r="C19" t="s">
        <v>23</v>
      </c>
      <c r="D19" s="8">
        <f>E4+(E6*D7)</f>
        <v>40972.184999999998</v>
      </c>
      <c r="E19" s="8">
        <f t="shared" si="3"/>
        <v>81944.37</v>
      </c>
      <c r="F19" s="8">
        <f>F17*D7</f>
        <v>18016.29</v>
      </c>
      <c r="G19" s="8">
        <f t="shared" si="2"/>
        <v>99960.66</v>
      </c>
      <c r="H19" s="33"/>
    </row>
    <row r="20" spans="2:8">
      <c r="B20" s="3"/>
    </row>
    <row r="21" spans="2:8">
      <c r="B21" s="3">
        <v>3</v>
      </c>
      <c r="C21" s="1" t="s">
        <v>26</v>
      </c>
    </row>
    <row r="22" spans="2:8">
      <c r="B22" s="3"/>
      <c r="C22" t="s">
        <v>20</v>
      </c>
      <c r="D22" s="8">
        <f>(E4*0.75)+(E6*0.75)</f>
        <v>23208.1875</v>
      </c>
      <c r="E22" s="8">
        <f t="shared" ref="E22:E24" si="4">D22*2</f>
        <v>46416.375</v>
      </c>
      <c r="F22" s="8">
        <f>G6*0.75</f>
        <v>8498.25</v>
      </c>
      <c r="G22" s="8">
        <f t="shared" ref="G22:G24" si="5">E22+F22</f>
        <v>54914.625</v>
      </c>
      <c r="H22" s="33" t="s">
        <v>27</v>
      </c>
    </row>
    <row r="23" spans="2:8">
      <c r="B23" s="3"/>
      <c r="C23" t="s">
        <v>22</v>
      </c>
      <c r="D23" s="8">
        <f>D22*1.1</f>
        <v>25529.006250000002</v>
      </c>
      <c r="E23" s="8">
        <f t="shared" si="4"/>
        <v>51058.012500000004</v>
      </c>
      <c r="F23" s="8">
        <f>F22*1.1</f>
        <v>9348.0750000000007</v>
      </c>
      <c r="G23" s="8">
        <f t="shared" si="5"/>
        <v>60406.087500000009</v>
      </c>
      <c r="H23" s="33"/>
    </row>
    <row r="24" spans="2:8">
      <c r="B24" s="3"/>
      <c r="C24" t="s">
        <v>23</v>
      </c>
      <c r="D24" s="8">
        <f>(E4*0.75)+((E6*0.75)*D7)</f>
        <v>30729.138750000002</v>
      </c>
      <c r="E24" s="8">
        <f t="shared" si="4"/>
        <v>61458.277500000004</v>
      </c>
      <c r="F24" s="8">
        <f>F22*D7</f>
        <v>13512.217500000001</v>
      </c>
      <c r="G24" s="8">
        <f t="shared" si="5"/>
        <v>74970.49500000001</v>
      </c>
      <c r="H24" s="33"/>
    </row>
    <row r="25" spans="2:8">
      <c r="B25" s="3"/>
    </row>
    <row r="26" spans="2:8">
      <c r="B26" s="3">
        <v>4</v>
      </c>
      <c r="C26" s="10" t="s">
        <v>28</v>
      </c>
    </row>
    <row r="27" spans="2:8">
      <c r="B27" s="3"/>
      <c r="C27" t="s">
        <v>20</v>
      </c>
      <c r="D27" s="8">
        <f>(E4*0.5)+(E6*0.5)</f>
        <v>15472.125</v>
      </c>
      <c r="E27" s="8">
        <f t="shared" ref="E27:E29" si="6">D27*2</f>
        <v>30944.25</v>
      </c>
      <c r="F27" s="11">
        <f>G6*0.5</f>
        <v>5665.5</v>
      </c>
      <c r="G27" s="8">
        <f t="shared" ref="G27:G29" si="7">E27+F27</f>
        <v>36609.75</v>
      </c>
      <c r="H27" s="33" t="s">
        <v>29</v>
      </c>
    </row>
    <row r="28" spans="2:8">
      <c r="B28" s="3"/>
      <c r="C28" t="s">
        <v>22</v>
      </c>
      <c r="D28" s="8">
        <f>D27*1.1</f>
        <v>17019.337500000001</v>
      </c>
      <c r="E28" s="8">
        <f t="shared" si="6"/>
        <v>34038.675000000003</v>
      </c>
      <c r="F28" s="11">
        <f>F27*1.1</f>
        <v>6232.05</v>
      </c>
      <c r="G28" s="8">
        <f t="shared" si="7"/>
        <v>40270.725000000006</v>
      </c>
      <c r="H28" s="33"/>
    </row>
    <row r="29" spans="2:8">
      <c r="B29" s="3"/>
      <c r="C29" t="s">
        <v>23</v>
      </c>
      <c r="D29" s="8">
        <f>(E4*0.5)+((E6*0.5)*D7)</f>
        <v>20486.092499999999</v>
      </c>
      <c r="E29" s="8">
        <f t="shared" si="6"/>
        <v>40972.184999999998</v>
      </c>
      <c r="F29" s="11">
        <f>F27*D7</f>
        <v>9008.1450000000004</v>
      </c>
      <c r="G29" s="8">
        <f t="shared" si="7"/>
        <v>49980.33</v>
      </c>
      <c r="H29" s="33"/>
    </row>
    <row r="30" spans="2:8">
      <c r="B30" s="3"/>
      <c r="F30" s="11"/>
      <c r="G30" s="11"/>
    </row>
    <row r="31" spans="2:8">
      <c r="B31" s="3"/>
    </row>
    <row r="32" spans="2:8">
      <c r="B32" s="9"/>
    </row>
    <row r="33" spans="2:8">
      <c r="B33" s="3"/>
      <c r="C33" s="9"/>
    </row>
    <row r="34" spans="2:8">
      <c r="B34" s="3"/>
      <c r="C34" s="9"/>
    </row>
    <row r="35" spans="2:8">
      <c r="B35" s="3"/>
      <c r="C35" s="9"/>
      <c r="H35" s="15"/>
    </row>
    <row r="36" spans="2:8">
      <c r="B36" s="3"/>
      <c r="C36" s="14"/>
      <c r="D36" s="13"/>
      <c r="E36" s="13"/>
      <c r="F36" s="13"/>
      <c r="G36" s="13"/>
      <c r="H36" s="15"/>
    </row>
    <row r="37" spans="2:8">
      <c r="B37" s="3"/>
      <c r="C37" s="14"/>
      <c r="D37" s="13"/>
      <c r="E37" s="13"/>
      <c r="F37" s="13"/>
      <c r="G37" s="13"/>
      <c r="H37" s="15"/>
    </row>
    <row r="38" spans="2:8">
      <c r="B38" s="3"/>
      <c r="C38" s="9"/>
    </row>
    <row r="39" spans="2:8">
      <c r="C39" s="9"/>
    </row>
    <row r="40" spans="2:8">
      <c r="C40" s="9"/>
    </row>
    <row r="41" spans="2:8">
      <c r="C41" s="14"/>
      <c r="D41" s="13"/>
      <c r="E41" s="13"/>
      <c r="F41" s="13"/>
      <c r="G41" s="13"/>
    </row>
    <row r="42" spans="2:8">
      <c r="C42" s="14"/>
      <c r="D42" s="13"/>
      <c r="E42" s="13"/>
      <c r="F42" s="13"/>
      <c r="G42" s="13"/>
    </row>
  </sheetData>
  <mergeCells count="4">
    <mergeCell ref="H12:H14"/>
    <mergeCell ref="H17:H19"/>
    <mergeCell ref="H22:H24"/>
    <mergeCell ref="H27:H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540BCF986D2D45A6CD87EE399FE903" ma:contentTypeVersion="6" ma:contentTypeDescription="Create a new document." ma:contentTypeScope="" ma:versionID="f5d791c45fde09836e98681762a1c0c7">
  <xsd:schema xmlns:xsd="http://www.w3.org/2001/XMLSchema" xmlns:xs="http://www.w3.org/2001/XMLSchema" xmlns:p="http://schemas.microsoft.com/office/2006/metadata/properties" xmlns:ns2="49e9d797-2296-4177-bc28-3032fb93f637" xmlns:ns3="f0114827-b72d-47a6-a2ee-fee529cc127b" targetNamespace="http://schemas.microsoft.com/office/2006/metadata/properties" ma:root="true" ma:fieldsID="db84645ea081b84738fae8bd93d54461" ns2:_="" ns3:_="">
    <xsd:import namespace="49e9d797-2296-4177-bc28-3032fb93f637"/>
    <xsd:import namespace="f0114827-b72d-47a6-a2ee-fee529cc127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9d797-2296-4177-bc28-3032fb93f6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14827-b72d-47a6-a2ee-fee529cc12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4DC106-D235-421E-BFA6-77137BA529A6}"/>
</file>

<file path=customXml/itemProps2.xml><?xml version="1.0" encoding="utf-8"?>
<ds:datastoreItem xmlns:ds="http://schemas.openxmlformats.org/officeDocument/2006/customXml" ds:itemID="{DB2520E4-0AE0-4799-B01F-C7D241EB9CB5}"/>
</file>

<file path=customXml/itemProps3.xml><?xml version="1.0" encoding="utf-8"?>
<ds:datastoreItem xmlns:ds="http://schemas.openxmlformats.org/officeDocument/2006/customXml" ds:itemID="{DB72B5B0-1A1C-45B1-B164-3563BC1A5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Patty Alves</cp:lastModifiedBy>
  <cp:revision/>
  <dcterms:created xsi:type="dcterms:W3CDTF">2022-08-24T14:10:16Z</dcterms:created>
  <dcterms:modified xsi:type="dcterms:W3CDTF">2024-10-22T06:48:53Z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0x010100FD540BCF986D2D45A6CD87EE399FE903</vt:lpwstr>
  </property>
</Properties>
</file>